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<sst xmlns="http://schemas.openxmlformats.org/spreadsheetml/2006/main" count="249" uniqueCount="188">
  <si>
    <t>裕臺企業股份有限公司</t>
  </si>
  <si>
    <t>宏業電化股份有限公司</t>
  </si>
  <si>
    <t>光華投資股份有限公司</t>
  </si>
  <si>
    <t>11626207</t>
  </si>
  <si>
    <t>國華海洋企業股份有限公司</t>
  </si>
  <si>
    <t>11897806</t>
  </si>
  <si>
    <t>齊魯企業股份有限公司</t>
  </si>
  <si>
    <t>12401254</t>
  </si>
  <si>
    <t>台芝國際股份有限公司</t>
  </si>
  <si>
    <t>16080063</t>
  </si>
  <si>
    <t>裕華彩藝股份有限公司</t>
  </si>
  <si>
    <t>16084482</t>
  </si>
  <si>
    <t xml:space="preserve">漢邦創業投資股份有限公司      </t>
  </si>
  <si>
    <t>16096332</t>
  </si>
  <si>
    <t xml:space="preserve">旭揚創業投資股份有限公司      </t>
  </si>
  <si>
    <t>16099106</t>
  </si>
  <si>
    <t>豐園建設股份有限公司</t>
  </si>
  <si>
    <t>16130084</t>
  </si>
  <si>
    <t xml:space="preserve">光頡科技股份有限公司          </t>
  </si>
  <si>
    <t>16433762</t>
  </si>
  <si>
    <t>大鑫創業投資股份有限公司</t>
  </si>
  <si>
    <t>16436959</t>
  </si>
  <si>
    <t xml:space="preserve">傳通遠教股份有限公司          </t>
  </si>
  <si>
    <t>16446106</t>
  </si>
  <si>
    <t>力宇創業投資股份有限公司</t>
  </si>
  <si>
    <t>16447549</t>
  </si>
  <si>
    <t>富華創業投資股份有限公司</t>
  </si>
  <si>
    <t>16632122</t>
  </si>
  <si>
    <t xml:space="preserve">宏通創業投資股份有限公司      </t>
  </si>
  <si>
    <t>16638110</t>
  </si>
  <si>
    <t>旭德科技股份有限公司</t>
  </si>
  <si>
    <t xml:space="preserve">昱華開發股份有限公司          </t>
  </si>
  <si>
    <t>16741803</t>
  </si>
  <si>
    <t xml:space="preserve">友恆創業投資股份有限公司      </t>
  </si>
  <si>
    <t>16745054</t>
  </si>
  <si>
    <t xml:space="preserve">盛華證券投資信託股份有限公司  </t>
  </si>
  <si>
    <t>16844511</t>
  </si>
  <si>
    <t xml:space="preserve">盛華創業投資股份有限公司      </t>
  </si>
  <si>
    <t>16846807</t>
  </si>
  <si>
    <t>米輯科技股份有限公司</t>
  </si>
  <si>
    <t>16848679</t>
  </si>
  <si>
    <t xml:space="preserve">華正創業投資股份有限公司      </t>
  </si>
  <si>
    <t>22663191</t>
  </si>
  <si>
    <t>國際創業投資股份有限公司</t>
  </si>
  <si>
    <t>22663544</t>
  </si>
  <si>
    <t xml:space="preserve">環宇投資股份有限公司          </t>
  </si>
  <si>
    <t>22853571</t>
  </si>
  <si>
    <t>中加投資發展股份有限公司</t>
  </si>
  <si>
    <t>22853740</t>
  </si>
  <si>
    <t>全球創業投資股份有限公司</t>
  </si>
  <si>
    <t>22955606</t>
  </si>
  <si>
    <t xml:space="preserve">建華投資股份有限公司          </t>
  </si>
  <si>
    <t>22957338</t>
  </si>
  <si>
    <t>啟聖實業股份有限公司</t>
  </si>
  <si>
    <t>23525788</t>
  </si>
  <si>
    <t>台灣電訊網路服務股份有限公司</t>
  </si>
  <si>
    <t>70750238</t>
  </si>
  <si>
    <t xml:space="preserve">群通創業投資股份有限公司      </t>
  </si>
  <si>
    <t>國際第三創業投資股份有限公司</t>
  </si>
  <si>
    <t>70771579</t>
  </si>
  <si>
    <t>亞太固網寬頻股份有限公司</t>
  </si>
  <si>
    <t>70776504</t>
  </si>
  <si>
    <t>源創投資股份有限公司</t>
  </si>
  <si>
    <t>70796749</t>
  </si>
  <si>
    <t>復華金融控股股份有限公司</t>
  </si>
  <si>
    <t>70815366</t>
  </si>
  <si>
    <t>誠宇創業投資股份有限公司</t>
  </si>
  <si>
    <t>76482386</t>
  </si>
  <si>
    <t>尖美建設開發股份有限公司</t>
  </si>
  <si>
    <t>81480388</t>
  </si>
  <si>
    <t>聯亞電機製造股份有限公司</t>
  </si>
  <si>
    <t>幸福人壽保險股份有限公司</t>
  </si>
  <si>
    <t>84707901</t>
  </si>
  <si>
    <t>雙園投資股份有限公司</t>
  </si>
  <si>
    <t>86120882</t>
  </si>
  <si>
    <t>達和清宇股份有限公司</t>
  </si>
  <si>
    <t>86379734</t>
  </si>
  <si>
    <t>悅昇昌投資股份有限公司</t>
  </si>
  <si>
    <t>86521367</t>
  </si>
  <si>
    <t>大華創業投資股份有限公司</t>
  </si>
  <si>
    <t>89394442</t>
  </si>
  <si>
    <t>育華創業投資股份有限公司</t>
  </si>
  <si>
    <t>89396814</t>
  </si>
  <si>
    <t>97161038</t>
  </si>
  <si>
    <t>國際華登股份有限公司</t>
  </si>
  <si>
    <t>97163009</t>
  </si>
  <si>
    <t>中園建設股份有限公司</t>
  </si>
  <si>
    <t>97165597</t>
  </si>
  <si>
    <t>泰鑫創業投資股份有限公司</t>
  </si>
  <si>
    <t>97172339</t>
  </si>
  <si>
    <t xml:space="preserve">宏發半導體科技股份有限公司    </t>
  </si>
  <si>
    <t>97176258</t>
  </si>
  <si>
    <t>惠華創業投資股份有限公司</t>
  </si>
  <si>
    <t>華夏投資公司</t>
  </si>
  <si>
    <t>光華投資公司</t>
  </si>
  <si>
    <t>啟聖投資公司</t>
  </si>
  <si>
    <t>840623</t>
  </si>
  <si>
    <t>設立日期</t>
  </si>
  <si>
    <t>投資公司名稱</t>
  </si>
  <si>
    <t>中國國民黨</t>
  </si>
  <si>
    <t>中央投資公司</t>
  </si>
  <si>
    <t>備註</t>
  </si>
  <si>
    <t>94/03/16國民黨持股  99.6%</t>
  </si>
  <si>
    <t>94/06/20國民黨持股  25.38%</t>
  </si>
  <si>
    <t>94/10/03國民黨持股  7.17%</t>
  </si>
  <si>
    <t>95/01/16榮麗投資公司  100%</t>
  </si>
  <si>
    <t>中國國民黨投資事業清冊</t>
  </si>
  <si>
    <t>製表日期：951121</t>
  </si>
  <si>
    <t>統一編號</t>
  </si>
  <si>
    <t>實收資本額(元)</t>
  </si>
  <si>
    <t>國民黨或其相關轉投資公司持股比例</t>
  </si>
  <si>
    <t>持股比例</t>
  </si>
  <si>
    <t>03064421</t>
  </si>
  <si>
    <t>中央投資股份有限公司</t>
  </si>
  <si>
    <t>600604</t>
  </si>
  <si>
    <t>03493703</t>
  </si>
  <si>
    <t>400420</t>
  </si>
  <si>
    <t>03703503</t>
  </si>
  <si>
    <t>中央日報社股份有限公司</t>
  </si>
  <si>
    <t>03708205</t>
  </si>
  <si>
    <t>中國廣播股份有限公司</t>
  </si>
  <si>
    <t>03710808</t>
  </si>
  <si>
    <t>臺灣中華日報股份有限公司</t>
  </si>
  <si>
    <t>華夏投資股份有限公司</t>
  </si>
  <si>
    <t>641202</t>
  </si>
  <si>
    <t>95/06/27陳**持股  99.99%</t>
  </si>
  <si>
    <t>04698232</t>
  </si>
  <si>
    <t>630622</t>
  </si>
  <si>
    <t>05008092</t>
  </si>
  <si>
    <t>680810</t>
  </si>
  <si>
    <t>521209</t>
  </si>
  <si>
    <t>400518</t>
  </si>
  <si>
    <t>711004</t>
  </si>
  <si>
    <t>中央電影事業股份有限公司</t>
  </si>
  <si>
    <t>860418</t>
  </si>
  <si>
    <t>861120</t>
  </si>
  <si>
    <t>861224</t>
  </si>
  <si>
    <t>870508</t>
  </si>
  <si>
    <t>16446422</t>
  </si>
  <si>
    <t>國碳科技股份有限公司</t>
  </si>
  <si>
    <t>870511</t>
  </si>
  <si>
    <t>870521</t>
  </si>
  <si>
    <t>鼎創投資股份有限公司</t>
  </si>
  <si>
    <t>870817</t>
  </si>
  <si>
    <t>16740071</t>
  </si>
  <si>
    <t>880622</t>
  </si>
  <si>
    <t>中國電視股份有限公司</t>
  </si>
  <si>
    <t>761203</t>
  </si>
  <si>
    <t>770513</t>
  </si>
  <si>
    <t>770613</t>
  </si>
  <si>
    <t>770712</t>
  </si>
  <si>
    <t>781101</t>
  </si>
  <si>
    <t>23727840</t>
  </si>
  <si>
    <t>新資訊科技事業股份有限公司</t>
  </si>
  <si>
    <t>790407</t>
  </si>
  <si>
    <t>建華投資公司</t>
  </si>
  <si>
    <t>23825574</t>
  </si>
  <si>
    <t>790817</t>
  </si>
  <si>
    <t>90/07/04解散</t>
  </si>
  <si>
    <t>70746684</t>
  </si>
  <si>
    <t>華聯開發股份有限公司</t>
  </si>
  <si>
    <t>880811</t>
  </si>
  <si>
    <t>881104</t>
  </si>
  <si>
    <t>890505</t>
  </si>
  <si>
    <t>890620</t>
  </si>
  <si>
    <t>910204</t>
  </si>
  <si>
    <t>900813</t>
  </si>
  <si>
    <t>731222</t>
  </si>
  <si>
    <t>690624</t>
  </si>
  <si>
    <t>84307546</t>
  </si>
  <si>
    <t>820723</t>
  </si>
  <si>
    <t>830217</t>
  </si>
  <si>
    <t>800619</t>
  </si>
  <si>
    <t>801216</t>
  </si>
  <si>
    <t>810324</t>
  </si>
  <si>
    <t>840517</t>
  </si>
  <si>
    <t>850703</t>
  </si>
  <si>
    <t>850812</t>
  </si>
  <si>
    <t>850913</t>
  </si>
  <si>
    <t>860225</t>
  </si>
  <si>
    <t>04260169</t>
  </si>
  <si>
    <t>中國廣播公司</t>
  </si>
  <si>
    <t>95/11/03與飛信半導體公司合併後解散</t>
  </si>
  <si>
    <t>景德投資股份有限公司</t>
  </si>
  <si>
    <t>東森媒體科技股份有限公司</t>
  </si>
  <si>
    <t>95/09/13與盛澤股份有限公司合併後解散</t>
  </si>
  <si>
    <t>70754092</t>
  </si>
  <si>
    <t>被投資公司名稱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</si>
</sst>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%"/>
    <numFmt numFmtId="178" formatCode="0.000000%"/>
    <numFmt numFmtId="179" formatCode="0.00_ "/>
    <numFmt numFmtId="180" formatCode="0_ "/>
  </numFmts>
  <fonts count="11">
    <font>
      <sz val="12"/>
      <name val="新細明體"/>
      <family val="0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right"/>
      <protection/>
    </xf>
    <xf numFmtId="0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Border="1" applyAlignment="1">
      <alignment horizontal="right" vertical="center"/>
    </xf>
    <xf numFmtId="49" fontId="3" fillId="0" borderId="7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176" fontId="3" fillId="0" borderId="3" xfId="0" applyNumberFormat="1" applyFont="1" applyBorder="1" applyAlignment="1">
      <alignment horizontal="left" vertical="center"/>
    </xf>
    <xf numFmtId="10" fontId="3" fillId="0" borderId="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left" vertical="center"/>
    </xf>
    <xf numFmtId="10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left"/>
      <protection locked="0"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76" fontId="3" fillId="0" borderId="4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left"/>
    </xf>
    <xf numFmtId="0" fontId="3" fillId="0" borderId="8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Border="1" applyAlignment="1">
      <alignment horizontal="left"/>
    </xf>
    <xf numFmtId="176" fontId="3" fillId="0" borderId="3" xfId="0" applyNumberFormat="1" applyFont="1" applyBorder="1" applyAlignment="1">
      <alignment horizontal="left"/>
    </xf>
    <xf numFmtId="176" fontId="3" fillId="0" borderId="11" xfId="0" applyNumberFormat="1" applyFont="1" applyBorder="1" applyAlignment="1">
      <alignment horizontal="left"/>
    </xf>
    <xf numFmtId="176" fontId="3" fillId="0" borderId="8" xfId="0" applyNumberFormat="1" applyFont="1" applyBorder="1" applyAlignment="1">
      <alignment horizontal="left"/>
    </xf>
    <xf numFmtId="176" fontId="3" fillId="0" borderId="5" xfId="0" applyNumberFormat="1" applyFont="1" applyBorder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  <xf numFmtId="10" fontId="3" fillId="0" borderId="4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3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176" fontId="8" fillId="0" borderId="15" xfId="0" applyNumberFormat="1" applyFont="1" applyBorder="1" applyAlignment="1">
      <alignment horizontal="left"/>
    </xf>
    <xf numFmtId="176" fontId="8" fillId="0" borderId="17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49" fontId="3" fillId="0" borderId="6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A77" sqref="A77"/>
    </sheetView>
  </sheetViews>
  <sheetFormatPr defaultColWidth="9.00390625" defaultRowHeight="16.5"/>
  <cols>
    <col min="1" max="1" width="9.875" style="0" customWidth="1"/>
    <col min="2" max="2" width="31.50390625" style="30" customWidth="1"/>
    <col min="3" max="3" width="8.625" style="32" bestFit="1" customWidth="1"/>
    <col min="4" max="4" width="17.00390625" style="36" bestFit="1" customWidth="1"/>
    <col min="5" max="5" width="14.75390625" style="46" customWidth="1"/>
    <col min="6" max="6" width="11.875" style="56" customWidth="1"/>
    <col min="7" max="7" width="32.75390625" style="68" customWidth="1"/>
  </cols>
  <sheetData>
    <row r="1" spans="1:7" ht="25.5">
      <c r="A1" s="83" t="s">
        <v>106</v>
      </c>
      <c r="B1" s="83"/>
      <c r="C1" s="83"/>
      <c r="D1" s="83"/>
      <c r="E1" s="83"/>
      <c r="F1" s="83"/>
      <c r="G1" s="83"/>
    </row>
    <row r="2" spans="1:7" ht="20.25" customHeight="1" thickBot="1">
      <c r="A2" s="1"/>
      <c r="B2" s="25"/>
      <c r="C2" s="84" t="s">
        <v>107</v>
      </c>
      <c r="D2" s="85"/>
      <c r="E2" s="85"/>
      <c r="F2" s="85"/>
      <c r="G2" s="85"/>
    </row>
    <row r="3" spans="1:7" s="16" customFormat="1" ht="16.5" customHeight="1">
      <c r="A3" s="90" t="s">
        <v>108</v>
      </c>
      <c r="B3" s="86" t="s">
        <v>187</v>
      </c>
      <c r="C3" s="92" t="s">
        <v>97</v>
      </c>
      <c r="D3" s="94" t="s">
        <v>109</v>
      </c>
      <c r="E3" s="99" t="s">
        <v>110</v>
      </c>
      <c r="F3" s="99"/>
      <c r="G3" s="15" t="s">
        <v>101</v>
      </c>
    </row>
    <row r="4" spans="1:7" s="16" customFormat="1" ht="16.5" customHeight="1">
      <c r="A4" s="91"/>
      <c r="B4" s="87"/>
      <c r="C4" s="93"/>
      <c r="D4" s="95"/>
      <c r="E4" s="5" t="s">
        <v>98</v>
      </c>
      <c r="F4" s="17" t="s">
        <v>111</v>
      </c>
      <c r="G4" s="57"/>
    </row>
    <row r="5" spans="1:7" ht="16.5">
      <c r="A5" s="2" t="s">
        <v>112</v>
      </c>
      <c r="B5" s="26" t="s">
        <v>113</v>
      </c>
      <c r="C5" s="6" t="s">
        <v>114</v>
      </c>
      <c r="D5" s="33">
        <v>34962307550</v>
      </c>
      <c r="E5" s="37" t="s">
        <v>99</v>
      </c>
      <c r="F5" s="47">
        <v>1</v>
      </c>
      <c r="G5" s="58"/>
    </row>
    <row r="6" spans="1:7" ht="16.5">
      <c r="A6" s="2" t="s">
        <v>115</v>
      </c>
      <c r="B6" s="26" t="s">
        <v>0</v>
      </c>
      <c r="C6" s="6" t="s">
        <v>116</v>
      </c>
      <c r="D6" s="33">
        <v>350000000</v>
      </c>
      <c r="E6" s="37" t="s">
        <v>100</v>
      </c>
      <c r="F6" s="47">
        <v>1</v>
      </c>
      <c r="G6" s="58"/>
    </row>
    <row r="7" spans="1:7" ht="16.5">
      <c r="A7" s="2" t="s">
        <v>117</v>
      </c>
      <c r="B7" s="26" t="s">
        <v>118</v>
      </c>
      <c r="C7" s="7">
        <v>400919</v>
      </c>
      <c r="D7" s="33">
        <v>780000000</v>
      </c>
      <c r="E7" s="37" t="s">
        <v>93</v>
      </c>
      <c r="F7" s="47">
        <v>1</v>
      </c>
      <c r="G7" s="58"/>
    </row>
    <row r="8" spans="1:7" ht="16.5">
      <c r="A8" s="2" t="s">
        <v>119</v>
      </c>
      <c r="B8" s="26" t="s">
        <v>120</v>
      </c>
      <c r="C8" s="7">
        <v>360401</v>
      </c>
      <c r="D8" s="33">
        <v>3284264100</v>
      </c>
      <c r="E8" s="37" t="s">
        <v>93</v>
      </c>
      <c r="F8" s="47">
        <f>3184030430/D8</f>
        <v>0.9694806303792682</v>
      </c>
      <c r="G8" s="58"/>
    </row>
    <row r="9" spans="1:7" ht="16.5">
      <c r="A9" s="2" t="s">
        <v>121</v>
      </c>
      <c r="B9" s="26" t="s">
        <v>122</v>
      </c>
      <c r="C9" s="7">
        <v>400529</v>
      </c>
      <c r="D9" s="33">
        <v>337095360</v>
      </c>
      <c r="E9" s="37" t="s">
        <v>93</v>
      </c>
      <c r="F9" s="47">
        <f>224914930/D9</f>
        <v>0.6672145531756949</v>
      </c>
      <c r="G9" s="58"/>
    </row>
    <row r="10" spans="1:7" ht="16.5">
      <c r="A10" s="80" t="s">
        <v>180</v>
      </c>
      <c r="B10" s="73" t="s">
        <v>123</v>
      </c>
      <c r="C10" s="69" t="s">
        <v>124</v>
      </c>
      <c r="D10" s="77">
        <v>2400000000</v>
      </c>
      <c r="E10" s="38"/>
      <c r="F10" s="48"/>
      <c r="G10" s="59" t="s">
        <v>102</v>
      </c>
    </row>
    <row r="11" spans="1:7" ht="16.5">
      <c r="A11" s="88"/>
      <c r="B11" s="96"/>
      <c r="C11" s="98"/>
      <c r="D11" s="78"/>
      <c r="E11" s="38"/>
      <c r="F11" s="48"/>
      <c r="G11" s="60" t="s">
        <v>103</v>
      </c>
    </row>
    <row r="12" spans="1:7" ht="16.5">
      <c r="A12" s="88"/>
      <c r="B12" s="96"/>
      <c r="C12" s="98"/>
      <c r="D12" s="78"/>
      <c r="E12" s="38"/>
      <c r="F12" s="48"/>
      <c r="G12" s="60" t="s">
        <v>104</v>
      </c>
    </row>
    <row r="13" spans="1:7" ht="16.5">
      <c r="A13" s="88"/>
      <c r="B13" s="96"/>
      <c r="C13" s="98"/>
      <c r="D13" s="78"/>
      <c r="E13" s="38"/>
      <c r="F13" s="48"/>
      <c r="G13" s="60" t="s">
        <v>105</v>
      </c>
    </row>
    <row r="14" spans="1:7" ht="16.5">
      <c r="A14" s="89"/>
      <c r="B14" s="97"/>
      <c r="C14" s="82"/>
      <c r="D14" s="79"/>
      <c r="E14" s="40"/>
      <c r="F14" s="49"/>
      <c r="G14" s="61" t="s">
        <v>125</v>
      </c>
    </row>
    <row r="15" spans="1:7" ht="16.5">
      <c r="A15" s="2" t="s">
        <v>126</v>
      </c>
      <c r="B15" s="26" t="s">
        <v>1</v>
      </c>
      <c r="C15" s="6" t="s">
        <v>127</v>
      </c>
      <c r="D15" s="33">
        <v>190627160</v>
      </c>
      <c r="E15" s="37" t="s">
        <v>100</v>
      </c>
      <c r="F15" s="47">
        <f>57182970/D15</f>
        <v>0.2999728370290991</v>
      </c>
      <c r="G15" s="58"/>
    </row>
    <row r="16" spans="1:7" ht="16.5">
      <c r="A16" s="2" t="s">
        <v>128</v>
      </c>
      <c r="B16" s="26" t="s">
        <v>2</v>
      </c>
      <c r="C16" s="6" t="s">
        <v>129</v>
      </c>
      <c r="D16" s="33">
        <v>13225000000</v>
      </c>
      <c r="E16" s="37" t="s">
        <v>100</v>
      </c>
      <c r="F16" s="47">
        <f>13225000000/D16</f>
        <v>1</v>
      </c>
      <c r="G16" s="58"/>
    </row>
    <row r="17" spans="1:7" ht="16.5">
      <c r="A17" s="2" t="s">
        <v>3</v>
      </c>
      <c r="B17" s="26" t="s">
        <v>4</v>
      </c>
      <c r="C17" s="6" t="s">
        <v>130</v>
      </c>
      <c r="D17" s="33">
        <v>258300000</v>
      </c>
      <c r="E17" s="37" t="s">
        <v>100</v>
      </c>
      <c r="F17" s="47">
        <f>47300000/D17</f>
        <v>0.18312040263259777</v>
      </c>
      <c r="G17" s="58"/>
    </row>
    <row r="18" spans="1:7" ht="16.5">
      <c r="A18" s="2" t="s">
        <v>5</v>
      </c>
      <c r="B18" s="26" t="s">
        <v>6</v>
      </c>
      <c r="C18" s="6" t="s">
        <v>131</v>
      </c>
      <c r="D18" s="33">
        <v>1437568000</v>
      </c>
      <c r="E18" s="37" t="s">
        <v>100</v>
      </c>
      <c r="F18" s="47">
        <f>1365688000/D18</f>
        <v>0.949998887009171</v>
      </c>
      <c r="G18" s="58"/>
    </row>
    <row r="19" spans="1:7" ht="16.5">
      <c r="A19" s="2" t="s">
        <v>7</v>
      </c>
      <c r="B19" s="26" t="s">
        <v>8</v>
      </c>
      <c r="C19" s="6" t="s">
        <v>132</v>
      </c>
      <c r="D19" s="33">
        <v>277924500</v>
      </c>
      <c r="E19" s="37" t="s">
        <v>100</v>
      </c>
      <c r="F19" s="47">
        <f>16801310/D19</f>
        <v>0.060452784839048014</v>
      </c>
      <c r="G19" s="58"/>
    </row>
    <row r="20" spans="1:7" ht="16.5">
      <c r="A20" s="70">
        <v>15047904</v>
      </c>
      <c r="B20" s="73" t="s">
        <v>133</v>
      </c>
      <c r="C20" s="69">
        <v>421006</v>
      </c>
      <c r="D20" s="77">
        <v>585785000</v>
      </c>
      <c r="E20" s="20" t="s">
        <v>93</v>
      </c>
      <c r="F20" s="21">
        <f>295633050/D20</f>
        <v>0.5046784229708853</v>
      </c>
      <c r="G20" s="62"/>
    </row>
    <row r="21" spans="1:7" ht="16.5">
      <c r="A21" s="100"/>
      <c r="B21" s="97"/>
      <c r="C21" s="82"/>
      <c r="D21" s="79"/>
      <c r="E21" s="22" t="s">
        <v>181</v>
      </c>
      <c r="F21" s="23">
        <f>88040590/D20</f>
        <v>0.1502950570601842</v>
      </c>
      <c r="G21" s="63"/>
    </row>
    <row r="22" spans="1:7" s="4" customFormat="1" ht="16.5">
      <c r="A22" s="9" t="s">
        <v>9</v>
      </c>
      <c r="B22" s="10" t="s">
        <v>10</v>
      </c>
      <c r="C22" s="11" t="s">
        <v>134</v>
      </c>
      <c r="D22" s="12">
        <v>80000000</v>
      </c>
      <c r="E22" s="37" t="s">
        <v>100</v>
      </c>
      <c r="F22" s="47">
        <f>30800000/D22</f>
        <v>0.385</v>
      </c>
      <c r="G22" s="64"/>
    </row>
    <row r="23" spans="1:7" ht="16.5">
      <c r="A23" s="2" t="s">
        <v>11</v>
      </c>
      <c r="B23" s="26" t="s">
        <v>12</v>
      </c>
      <c r="C23" s="7">
        <v>860612</v>
      </c>
      <c r="D23" s="33">
        <v>1000000000</v>
      </c>
      <c r="E23" s="37" t="s">
        <v>94</v>
      </c>
      <c r="F23" s="47">
        <f>30000000/D23</f>
        <v>0.03</v>
      </c>
      <c r="G23" s="58"/>
    </row>
    <row r="24" spans="1:7" ht="16.5">
      <c r="A24" s="2" t="s">
        <v>13</v>
      </c>
      <c r="B24" s="26" t="s">
        <v>14</v>
      </c>
      <c r="C24" s="7">
        <v>861022</v>
      </c>
      <c r="D24" s="33">
        <v>1200000000</v>
      </c>
      <c r="E24" s="37" t="s">
        <v>94</v>
      </c>
      <c r="F24" s="47">
        <f>50000000/D24</f>
        <v>0.041666666666666664</v>
      </c>
      <c r="G24" s="58"/>
    </row>
    <row r="25" spans="1:7" s="4" customFormat="1" ht="16.5">
      <c r="A25" s="2" t="s">
        <v>15</v>
      </c>
      <c r="B25" s="26" t="s">
        <v>16</v>
      </c>
      <c r="C25" s="6" t="s">
        <v>135</v>
      </c>
      <c r="D25" s="34">
        <v>507600000</v>
      </c>
      <c r="E25" s="37" t="s">
        <v>100</v>
      </c>
      <c r="F25" s="50">
        <f>507600000/D25</f>
        <v>1</v>
      </c>
      <c r="G25" s="58"/>
    </row>
    <row r="26" spans="1:7" ht="16.5">
      <c r="A26" s="2" t="s">
        <v>17</v>
      </c>
      <c r="B26" s="26" t="s">
        <v>18</v>
      </c>
      <c r="C26" s="7">
        <v>861001</v>
      </c>
      <c r="D26" s="33">
        <v>545000000</v>
      </c>
      <c r="E26" s="37" t="s">
        <v>94</v>
      </c>
      <c r="F26" s="47">
        <f>8756160/D26</f>
        <v>0.01606634862385321</v>
      </c>
      <c r="G26" s="58"/>
    </row>
    <row r="27" spans="1:7" ht="16.5">
      <c r="A27" s="80" t="s">
        <v>19</v>
      </c>
      <c r="B27" s="73" t="s">
        <v>20</v>
      </c>
      <c r="C27" s="69" t="s">
        <v>136</v>
      </c>
      <c r="D27" s="77">
        <v>578000000</v>
      </c>
      <c r="E27" s="41" t="s">
        <v>100</v>
      </c>
      <c r="F27" s="51">
        <f>43350000/D27</f>
        <v>0.075</v>
      </c>
      <c r="G27" s="58"/>
    </row>
    <row r="28" spans="1:7" ht="16.5">
      <c r="A28" s="81"/>
      <c r="B28" s="75"/>
      <c r="C28" s="82"/>
      <c r="D28" s="79"/>
      <c r="E28" s="42" t="s">
        <v>94</v>
      </c>
      <c r="F28" s="52">
        <f>43340000/D27</f>
        <v>0.07498269896193771</v>
      </c>
      <c r="G28" s="58"/>
    </row>
    <row r="29" spans="1:7" ht="16.5">
      <c r="A29" s="70" t="s">
        <v>21</v>
      </c>
      <c r="B29" s="73" t="s">
        <v>22</v>
      </c>
      <c r="C29" s="69">
        <v>870204</v>
      </c>
      <c r="D29" s="77">
        <v>70000000</v>
      </c>
      <c r="E29" s="41" t="s">
        <v>100</v>
      </c>
      <c r="F29" s="51">
        <f>12000000/D29</f>
        <v>0.17142857142857143</v>
      </c>
      <c r="G29" s="58"/>
    </row>
    <row r="30" spans="1:7" ht="16.5">
      <c r="A30" s="71"/>
      <c r="B30" s="74"/>
      <c r="C30" s="39"/>
      <c r="D30" s="78"/>
      <c r="E30" s="43" t="s">
        <v>93</v>
      </c>
      <c r="F30" s="53">
        <f>6000000/D29</f>
        <v>0.08571428571428572</v>
      </c>
      <c r="G30" s="58"/>
    </row>
    <row r="31" spans="1:7" ht="16.5">
      <c r="A31" s="72"/>
      <c r="B31" s="75"/>
      <c r="C31" s="76"/>
      <c r="D31" s="79"/>
      <c r="E31" s="42" t="s">
        <v>94</v>
      </c>
      <c r="F31" s="52">
        <f>4000000/D29</f>
        <v>0.05714285714285714</v>
      </c>
      <c r="G31" s="58"/>
    </row>
    <row r="32" spans="1:7" ht="16.5">
      <c r="A32" s="2" t="s">
        <v>23</v>
      </c>
      <c r="B32" s="26" t="s">
        <v>24</v>
      </c>
      <c r="C32" s="6" t="s">
        <v>137</v>
      </c>
      <c r="D32" s="33">
        <v>460000000</v>
      </c>
      <c r="E32" s="37" t="s">
        <v>100</v>
      </c>
      <c r="F32" s="47">
        <f>27381500/D32</f>
        <v>0.059525</v>
      </c>
      <c r="G32" s="58"/>
    </row>
    <row r="33" spans="1:7" ht="16.5">
      <c r="A33" s="2" t="s">
        <v>138</v>
      </c>
      <c r="B33" s="26" t="s">
        <v>139</v>
      </c>
      <c r="C33" s="6" t="s">
        <v>140</v>
      </c>
      <c r="D33" s="33">
        <v>122100000</v>
      </c>
      <c r="E33" s="37" t="s">
        <v>95</v>
      </c>
      <c r="F33" s="47">
        <f>14000000/D33</f>
        <v>0.11466011466011466</v>
      </c>
      <c r="G33" s="58"/>
    </row>
    <row r="34" spans="1:7" ht="16.5">
      <c r="A34" s="2" t="s">
        <v>25</v>
      </c>
      <c r="B34" s="26" t="s">
        <v>26</v>
      </c>
      <c r="C34" s="6" t="s">
        <v>141</v>
      </c>
      <c r="D34" s="33">
        <v>600000000</v>
      </c>
      <c r="E34" s="37" t="s">
        <v>100</v>
      </c>
      <c r="F34" s="47">
        <f>60000000/D34</f>
        <v>0.1</v>
      </c>
      <c r="G34" s="58"/>
    </row>
    <row r="35" spans="1:7" ht="16.5">
      <c r="A35" s="2" t="s">
        <v>27</v>
      </c>
      <c r="B35" s="26" t="s">
        <v>28</v>
      </c>
      <c r="C35" s="7">
        <v>870701</v>
      </c>
      <c r="D35" s="33">
        <v>251000000</v>
      </c>
      <c r="E35" s="37" t="s">
        <v>94</v>
      </c>
      <c r="F35" s="47">
        <f>35104890/D35</f>
        <v>0.13986011952191235</v>
      </c>
      <c r="G35" s="58"/>
    </row>
    <row r="36" spans="1:7" ht="16.5">
      <c r="A36" s="2">
        <v>16632045</v>
      </c>
      <c r="B36" s="26" t="s">
        <v>142</v>
      </c>
      <c r="C36" s="7">
        <v>870702</v>
      </c>
      <c r="D36" s="33">
        <v>171200000</v>
      </c>
      <c r="E36" s="37" t="s">
        <v>93</v>
      </c>
      <c r="F36" s="47">
        <f>19200000/D36</f>
        <v>0.11214953271028037</v>
      </c>
      <c r="G36" s="58"/>
    </row>
    <row r="37" spans="1:7" ht="16.5">
      <c r="A37" s="2" t="s">
        <v>29</v>
      </c>
      <c r="B37" s="26" t="s">
        <v>30</v>
      </c>
      <c r="C37" s="6" t="s">
        <v>143</v>
      </c>
      <c r="D37" s="33">
        <v>2398280000</v>
      </c>
      <c r="E37" s="37" t="s">
        <v>100</v>
      </c>
      <c r="F37" s="47">
        <f>67700000/D37</f>
        <v>0.028228563804059578</v>
      </c>
      <c r="G37" s="58"/>
    </row>
    <row r="38" spans="1:7" ht="16.5">
      <c r="A38" s="2" t="s">
        <v>144</v>
      </c>
      <c r="B38" s="26" t="s">
        <v>31</v>
      </c>
      <c r="C38" s="7">
        <v>870828</v>
      </c>
      <c r="D38" s="33">
        <v>1000000000</v>
      </c>
      <c r="E38" s="37" t="s">
        <v>94</v>
      </c>
      <c r="F38" s="47">
        <f>1000000000/D38</f>
        <v>1</v>
      </c>
      <c r="G38" s="58"/>
    </row>
    <row r="39" spans="1:7" ht="16.5">
      <c r="A39" s="2" t="s">
        <v>32</v>
      </c>
      <c r="B39" s="26" t="s">
        <v>33</v>
      </c>
      <c r="C39" s="7">
        <v>870910</v>
      </c>
      <c r="D39" s="33">
        <v>100000000</v>
      </c>
      <c r="E39" s="37" t="s">
        <v>94</v>
      </c>
      <c r="F39" s="47">
        <f>12500000/D39</f>
        <v>0.125</v>
      </c>
      <c r="G39" s="58"/>
    </row>
    <row r="40" spans="1:7" ht="16.5">
      <c r="A40" s="2" t="s">
        <v>34</v>
      </c>
      <c r="B40" s="26" t="s">
        <v>35</v>
      </c>
      <c r="C40" s="7">
        <v>871012</v>
      </c>
      <c r="D40" s="33">
        <v>328590970</v>
      </c>
      <c r="E40" s="37" t="s">
        <v>94</v>
      </c>
      <c r="F40" s="47">
        <f>60000000/D40</f>
        <v>0.18259783584436298</v>
      </c>
      <c r="G40" s="58"/>
    </row>
    <row r="41" spans="1:7" ht="16.5">
      <c r="A41" s="2" t="s">
        <v>36</v>
      </c>
      <c r="B41" s="26" t="s">
        <v>37</v>
      </c>
      <c r="C41" s="7">
        <v>880524</v>
      </c>
      <c r="D41" s="33">
        <v>500000000</v>
      </c>
      <c r="E41" s="37" t="s">
        <v>94</v>
      </c>
      <c r="F41" s="47">
        <f>81404400/D41</f>
        <v>0.1628088</v>
      </c>
      <c r="G41" s="58"/>
    </row>
    <row r="42" spans="1:7" s="4" customFormat="1" ht="16.5">
      <c r="A42" s="2" t="s">
        <v>38</v>
      </c>
      <c r="B42" s="19" t="s">
        <v>39</v>
      </c>
      <c r="C42" s="6" t="s">
        <v>145</v>
      </c>
      <c r="D42" s="12">
        <v>1381178420</v>
      </c>
      <c r="E42" s="37" t="s">
        <v>100</v>
      </c>
      <c r="F42" s="51">
        <v>0.0382</v>
      </c>
      <c r="G42" s="59" t="s">
        <v>182</v>
      </c>
    </row>
    <row r="43" spans="1:7" ht="16.5">
      <c r="A43" s="13" t="s">
        <v>40</v>
      </c>
      <c r="B43" s="27" t="s">
        <v>41</v>
      </c>
      <c r="C43" s="14">
        <v>880708</v>
      </c>
      <c r="D43" s="33">
        <v>30000000</v>
      </c>
      <c r="E43" s="37" t="s">
        <v>94</v>
      </c>
      <c r="F43" s="47">
        <f>1750000/D43</f>
        <v>0.058333333333333334</v>
      </c>
      <c r="G43" s="58"/>
    </row>
    <row r="44" spans="1:7" ht="16.5">
      <c r="A44" s="2">
        <v>18556774</v>
      </c>
      <c r="B44" s="26" t="s">
        <v>146</v>
      </c>
      <c r="C44" s="7">
        <v>571024</v>
      </c>
      <c r="D44" s="33">
        <v>1929176930</v>
      </c>
      <c r="E44" s="37" t="s">
        <v>93</v>
      </c>
      <c r="F44" s="47">
        <f>727313990/D44</f>
        <v>0.37700740595109644</v>
      </c>
      <c r="G44" s="58"/>
    </row>
    <row r="45" spans="1:7" ht="16.5">
      <c r="A45" s="2" t="s">
        <v>42</v>
      </c>
      <c r="B45" s="26" t="s">
        <v>43</v>
      </c>
      <c r="C45" s="6" t="s">
        <v>147</v>
      </c>
      <c r="D45" s="33">
        <v>258000000</v>
      </c>
      <c r="E45" s="37" t="s">
        <v>100</v>
      </c>
      <c r="F45" s="47">
        <f>28281100/D45</f>
        <v>0.10961666666666667</v>
      </c>
      <c r="G45" s="58"/>
    </row>
    <row r="46" spans="1:7" ht="16.5">
      <c r="A46" s="2" t="s">
        <v>44</v>
      </c>
      <c r="B46" s="26" t="s">
        <v>45</v>
      </c>
      <c r="C46" s="7">
        <v>770114</v>
      </c>
      <c r="D46" s="33">
        <v>1749600000</v>
      </c>
      <c r="E46" s="37" t="s">
        <v>94</v>
      </c>
      <c r="F46" s="47">
        <f>160000000/D46</f>
        <v>0.09144947416552354</v>
      </c>
      <c r="G46" s="58"/>
    </row>
    <row r="47" spans="1:7" ht="16.5">
      <c r="A47" s="2" t="s">
        <v>46</v>
      </c>
      <c r="B47" s="26" t="s">
        <v>47</v>
      </c>
      <c r="C47" s="6" t="s">
        <v>148</v>
      </c>
      <c r="D47" s="33">
        <v>1611012000</v>
      </c>
      <c r="E47" s="37" t="s">
        <v>100</v>
      </c>
      <c r="F47" s="47">
        <f>515042000/D47</f>
        <v>0.31970090849726757</v>
      </c>
      <c r="G47" s="58"/>
    </row>
    <row r="48" spans="1:7" ht="16.5">
      <c r="A48" s="2" t="s">
        <v>48</v>
      </c>
      <c r="B48" s="26" t="s">
        <v>49</v>
      </c>
      <c r="C48" s="6" t="s">
        <v>149</v>
      </c>
      <c r="D48" s="33">
        <v>1204000000</v>
      </c>
      <c r="E48" s="37" t="s">
        <v>100</v>
      </c>
      <c r="F48" s="47">
        <f>84000000/D48</f>
        <v>0.06976744186046512</v>
      </c>
      <c r="G48" s="58"/>
    </row>
    <row r="49" spans="1:7" ht="16.5">
      <c r="A49" s="2" t="s">
        <v>50</v>
      </c>
      <c r="B49" s="26" t="s">
        <v>51</v>
      </c>
      <c r="C49" s="7">
        <v>770615</v>
      </c>
      <c r="D49" s="33">
        <v>2757000000</v>
      </c>
      <c r="E49" s="37" t="s">
        <v>94</v>
      </c>
      <c r="F49" s="47">
        <f>2757000000/D49</f>
        <v>1</v>
      </c>
      <c r="G49" s="58"/>
    </row>
    <row r="50" spans="1:7" s="4" customFormat="1" ht="16.5">
      <c r="A50" s="2" t="s">
        <v>52</v>
      </c>
      <c r="B50" s="26" t="s">
        <v>53</v>
      </c>
      <c r="C50" s="6" t="s">
        <v>150</v>
      </c>
      <c r="D50" s="33">
        <v>100000040</v>
      </c>
      <c r="E50" s="37" t="s">
        <v>100</v>
      </c>
      <c r="F50" s="54">
        <f>40/D50</f>
        <v>3.99999840000064E-07</v>
      </c>
      <c r="G50" s="58"/>
    </row>
    <row r="51" spans="1:7" ht="16.5">
      <c r="A51" s="2" t="s">
        <v>54</v>
      </c>
      <c r="B51" s="26" t="s">
        <v>55</v>
      </c>
      <c r="C51" s="6" t="s">
        <v>151</v>
      </c>
      <c r="D51" s="33">
        <v>1087000000</v>
      </c>
      <c r="E51" s="37" t="s">
        <v>100</v>
      </c>
      <c r="F51" s="47">
        <f>94080340/D51</f>
        <v>0.08655045078196873</v>
      </c>
      <c r="G51" s="58"/>
    </row>
    <row r="52" spans="1:7" ht="16.5">
      <c r="A52" s="2" t="s">
        <v>152</v>
      </c>
      <c r="B52" s="26" t="s">
        <v>153</v>
      </c>
      <c r="C52" s="6" t="s">
        <v>154</v>
      </c>
      <c r="D52" s="33">
        <v>30000000</v>
      </c>
      <c r="E52" s="37" t="s">
        <v>155</v>
      </c>
      <c r="F52" s="47">
        <f>200000/D52</f>
        <v>0.006666666666666667</v>
      </c>
      <c r="G52" s="58"/>
    </row>
    <row r="53" spans="1:7" ht="16.5">
      <c r="A53" s="2" t="s">
        <v>156</v>
      </c>
      <c r="B53" s="26" t="s">
        <v>183</v>
      </c>
      <c r="C53" s="6" t="s">
        <v>157</v>
      </c>
      <c r="D53" s="33">
        <v>680000000</v>
      </c>
      <c r="E53" s="37" t="s">
        <v>94</v>
      </c>
      <c r="F53" s="47">
        <f>679940000/D53</f>
        <v>0.9999117647058824</v>
      </c>
      <c r="G53" s="58" t="s">
        <v>158</v>
      </c>
    </row>
    <row r="54" spans="1:7" s="4" customFormat="1" ht="16.5">
      <c r="A54" s="2" t="s">
        <v>159</v>
      </c>
      <c r="B54" s="26" t="s">
        <v>160</v>
      </c>
      <c r="C54" s="6" t="s">
        <v>161</v>
      </c>
      <c r="D54" s="33">
        <v>150000000</v>
      </c>
      <c r="E54" s="37" t="s">
        <v>93</v>
      </c>
      <c r="F54" s="47">
        <f>30000000/D54</f>
        <v>0.2</v>
      </c>
      <c r="G54" s="58"/>
    </row>
    <row r="55" spans="1:7" ht="16.5">
      <c r="A55" s="80" t="s">
        <v>186</v>
      </c>
      <c r="B55" s="101" t="s">
        <v>58</v>
      </c>
      <c r="C55" s="69" t="s">
        <v>162</v>
      </c>
      <c r="D55" s="77">
        <v>260000000</v>
      </c>
      <c r="E55" s="41" t="s">
        <v>100</v>
      </c>
      <c r="F55" s="51">
        <f>80000000/D55</f>
        <v>0.3076923076923077</v>
      </c>
      <c r="G55" s="64"/>
    </row>
    <row r="56" spans="1:7" s="18" customFormat="1" ht="16.5">
      <c r="A56" s="89"/>
      <c r="B56" s="102"/>
      <c r="C56" s="82"/>
      <c r="D56" s="79"/>
      <c r="E56" s="42" t="s">
        <v>94</v>
      </c>
      <c r="F56" s="52">
        <f>20000000/D55</f>
        <v>0.07692307692307693</v>
      </c>
      <c r="G56" s="65"/>
    </row>
    <row r="57" spans="1:7" ht="16.5">
      <c r="A57" s="2" t="s">
        <v>56</v>
      </c>
      <c r="B57" s="26" t="s">
        <v>57</v>
      </c>
      <c r="C57" s="7">
        <v>880918</v>
      </c>
      <c r="D57" s="33">
        <v>201600000</v>
      </c>
      <c r="E57" s="37" t="s">
        <v>94</v>
      </c>
      <c r="F57" s="47">
        <f>8400000/D57</f>
        <v>0.041666666666666664</v>
      </c>
      <c r="G57" s="58"/>
    </row>
    <row r="58" spans="1:7" ht="16.5">
      <c r="A58" s="80" t="s">
        <v>59</v>
      </c>
      <c r="B58" s="73" t="s">
        <v>60</v>
      </c>
      <c r="C58" s="69" t="s">
        <v>163</v>
      </c>
      <c r="D58" s="77">
        <v>65680000000</v>
      </c>
      <c r="E58" s="37" t="s">
        <v>100</v>
      </c>
      <c r="F58" s="47">
        <f>1427000000/D58</f>
        <v>0.02172655298416565</v>
      </c>
      <c r="G58" s="58"/>
    </row>
    <row r="59" spans="1:7" ht="16.5">
      <c r="A59" s="81"/>
      <c r="B59" s="75"/>
      <c r="C59" s="76"/>
      <c r="D59" s="79"/>
      <c r="E59" s="37" t="s">
        <v>94</v>
      </c>
      <c r="F59" s="47">
        <f>940000000/D58</f>
        <v>0.014311814859926919</v>
      </c>
      <c r="G59" s="58"/>
    </row>
    <row r="60" spans="1:7" ht="16.5">
      <c r="A60" s="2" t="s">
        <v>61</v>
      </c>
      <c r="B60" s="26" t="s">
        <v>62</v>
      </c>
      <c r="C60" s="6" t="s">
        <v>164</v>
      </c>
      <c r="D60" s="33">
        <v>178276600</v>
      </c>
      <c r="E60" s="37" t="s">
        <v>100</v>
      </c>
      <c r="F60" s="47">
        <f>29712760/D60</f>
        <v>0.16666662927159256</v>
      </c>
      <c r="G60" s="58"/>
    </row>
    <row r="61" spans="1:7" ht="16.5">
      <c r="A61" s="80" t="s">
        <v>63</v>
      </c>
      <c r="B61" s="73" t="s">
        <v>64</v>
      </c>
      <c r="C61" s="69" t="s">
        <v>165</v>
      </c>
      <c r="D61" s="77">
        <v>31617615930</v>
      </c>
      <c r="E61" s="37" t="s">
        <v>100</v>
      </c>
      <c r="F61" s="47">
        <f>136285860/D61</f>
        <v>0.004310440746124909</v>
      </c>
      <c r="G61" s="58"/>
    </row>
    <row r="62" spans="1:7" ht="16.5">
      <c r="A62" s="81"/>
      <c r="B62" s="75"/>
      <c r="C62" s="76"/>
      <c r="D62" s="79"/>
      <c r="E62" s="37" t="s">
        <v>155</v>
      </c>
      <c r="F62" s="47">
        <f>291901450/D61</f>
        <v>0.009232240996483001</v>
      </c>
      <c r="G62" s="58"/>
    </row>
    <row r="63" spans="1:7" ht="16.5">
      <c r="A63" s="2" t="s">
        <v>65</v>
      </c>
      <c r="B63" s="26" t="s">
        <v>66</v>
      </c>
      <c r="C63" s="6" t="s">
        <v>166</v>
      </c>
      <c r="D63" s="33">
        <v>2000000000</v>
      </c>
      <c r="E63" s="37" t="s">
        <v>100</v>
      </c>
      <c r="F63" s="47">
        <f>500000000/D63</f>
        <v>0.25</v>
      </c>
      <c r="G63" s="58"/>
    </row>
    <row r="64" spans="1:7" ht="16.5">
      <c r="A64" s="2" t="s">
        <v>67</v>
      </c>
      <c r="B64" s="26" t="s">
        <v>68</v>
      </c>
      <c r="C64" s="6" t="s">
        <v>167</v>
      </c>
      <c r="D64" s="33">
        <v>3866469060</v>
      </c>
      <c r="E64" s="37" t="s">
        <v>100</v>
      </c>
      <c r="F64" s="47">
        <f>166211710/D64</f>
        <v>0.042987983977298395</v>
      </c>
      <c r="G64" s="58"/>
    </row>
    <row r="65" spans="1:7" ht="16.5">
      <c r="A65" s="2" t="s">
        <v>69</v>
      </c>
      <c r="B65" s="26" t="s">
        <v>70</v>
      </c>
      <c r="C65" s="6" t="s">
        <v>168</v>
      </c>
      <c r="D65" s="33">
        <v>60000000</v>
      </c>
      <c r="E65" s="37" t="s">
        <v>100</v>
      </c>
      <c r="F65" s="47">
        <f>52935640/D65</f>
        <v>0.8822606666666667</v>
      </c>
      <c r="G65" s="58"/>
    </row>
    <row r="66" spans="1:7" ht="16.5">
      <c r="A66" s="2" t="s">
        <v>169</v>
      </c>
      <c r="B66" s="26" t="s">
        <v>71</v>
      </c>
      <c r="C66" s="6" t="s">
        <v>170</v>
      </c>
      <c r="D66" s="33">
        <v>3000000000</v>
      </c>
      <c r="E66" s="37" t="s">
        <v>100</v>
      </c>
      <c r="F66" s="47">
        <f>1366759510/D66</f>
        <v>0.45558650333333334</v>
      </c>
      <c r="G66" s="58"/>
    </row>
    <row r="67" spans="1:7" ht="16.5">
      <c r="A67" s="2" t="s">
        <v>72</v>
      </c>
      <c r="B67" s="26" t="s">
        <v>73</v>
      </c>
      <c r="C67" s="6" t="s">
        <v>171</v>
      </c>
      <c r="D67" s="33">
        <v>1560000000</v>
      </c>
      <c r="E67" s="37" t="s">
        <v>100</v>
      </c>
      <c r="F67" s="47">
        <f>1559999990/D67</f>
        <v>0.9999999935897436</v>
      </c>
      <c r="G67" s="58"/>
    </row>
    <row r="68" spans="1:7" ht="16.5">
      <c r="A68" s="2" t="s">
        <v>74</v>
      </c>
      <c r="B68" s="26" t="s">
        <v>75</v>
      </c>
      <c r="C68" s="6" t="s">
        <v>172</v>
      </c>
      <c r="D68" s="33">
        <v>30019620</v>
      </c>
      <c r="E68" s="37" t="s">
        <v>100</v>
      </c>
      <c r="F68" s="47">
        <f>4789330/D68</f>
        <v>0.1595399941771415</v>
      </c>
      <c r="G68" s="58"/>
    </row>
    <row r="69" spans="1:7" ht="16.5">
      <c r="A69" s="2" t="s">
        <v>76</v>
      </c>
      <c r="B69" s="26" t="s">
        <v>77</v>
      </c>
      <c r="C69" s="6" t="s">
        <v>173</v>
      </c>
      <c r="D69" s="33">
        <v>971000000</v>
      </c>
      <c r="E69" s="37" t="s">
        <v>100</v>
      </c>
      <c r="F69" s="47">
        <f>971000000/D69</f>
        <v>1</v>
      </c>
      <c r="G69" s="58"/>
    </row>
    <row r="70" spans="1:7" s="4" customFormat="1" ht="16.5">
      <c r="A70" s="2" t="s">
        <v>78</v>
      </c>
      <c r="B70" s="26" t="s">
        <v>79</v>
      </c>
      <c r="C70" s="6" t="s">
        <v>174</v>
      </c>
      <c r="D70" s="33">
        <v>1600000000</v>
      </c>
      <c r="E70" s="37" t="s">
        <v>100</v>
      </c>
      <c r="F70" s="47">
        <f>525333300/D70</f>
        <v>0.3283333125</v>
      </c>
      <c r="G70" s="58"/>
    </row>
    <row r="71" spans="1:7" ht="16.5">
      <c r="A71" s="2" t="s">
        <v>80</v>
      </c>
      <c r="B71" s="26" t="s">
        <v>81</v>
      </c>
      <c r="C71" s="6" t="s">
        <v>175</v>
      </c>
      <c r="D71" s="33">
        <v>800000000</v>
      </c>
      <c r="E71" s="37" t="s">
        <v>100</v>
      </c>
      <c r="F71" s="47">
        <f>80000000/D71</f>
        <v>0.1</v>
      </c>
      <c r="G71" s="58"/>
    </row>
    <row r="72" spans="1:7" s="4" customFormat="1" ht="16.5">
      <c r="A72" s="2" t="s">
        <v>82</v>
      </c>
      <c r="B72" s="26" t="s">
        <v>184</v>
      </c>
      <c r="C72" s="6" t="s">
        <v>96</v>
      </c>
      <c r="D72" s="33">
        <v>8891811100</v>
      </c>
      <c r="E72" s="37" t="s">
        <v>100</v>
      </c>
      <c r="F72" s="47">
        <f>608513560/D72</f>
        <v>0.06843527748806989</v>
      </c>
      <c r="G72" s="58" t="s">
        <v>185</v>
      </c>
    </row>
    <row r="73" spans="1:7" ht="16.5">
      <c r="A73" s="2" t="s">
        <v>83</v>
      </c>
      <c r="B73" s="26" t="s">
        <v>84</v>
      </c>
      <c r="C73" s="6" t="s">
        <v>176</v>
      </c>
      <c r="D73" s="33">
        <v>1000000</v>
      </c>
      <c r="E73" s="37" t="s">
        <v>100</v>
      </c>
      <c r="F73" s="47">
        <f>55750/D73</f>
        <v>0.05575</v>
      </c>
      <c r="G73" s="58"/>
    </row>
    <row r="74" spans="1:7" ht="16.5">
      <c r="A74" s="2" t="s">
        <v>85</v>
      </c>
      <c r="B74" s="26" t="s">
        <v>86</v>
      </c>
      <c r="C74" s="6" t="s">
        <v>177</v>
      </c>
      <c r="D74" s="33">
        <v>1884000000</v>
      </c>
      <c r="E74" s="37" t="s">
        <v>100</v>
      </c>
      <c r="F74" s="47">
        <f>1884000000/D74</f>
        <v>1</v>
      </c>
      <c r="G74" s="58"/>
    </row>
    <row r="75" spans="1:7" ht="16.5">
      <c r="A75" s="2" t="s">
        <v>87</v>
      </c>
      <c r="B75" s="26" t="s">
        <v>88</v>
      </c>
      <c r="C75" s="6" t="s">
        <v>178</v>
      </c>
      <c r="D75" s="33">
        <v>346658000</v>
      </c>
      <c r="E75" s="37" t="s">
        <v>100</v>
      </c>
      <c r="F75" s="47">
        <f>34840000/D75</f>
        <v>0.10050251256281408</v>
      </c>
      <c r="G75" s="58"/>
    </row>
    <row r="76" spans="1:7" ht="16.5">
      <c r="A76" s="2" t="s">
        <v>89</v>
      </c>
      <c r="B76" s="26" t="s">
        <v>90</v>
      </c>
      <c r="C76" s="7">
        <v>851227</v>
      </c>
      <c r="D76" s="33">
        <v>850000000</v>
      </c>
      <c r="E76" s="37" t="s">
        <v>94</v>
      </c>
      <c r="F76" s="47">
        <f>41125000/D76</f>
        <v>0.048382352941176474</v>
      </c>
      <c r="G76" s="58"/>
    </row>
    <row r="77" spans="1:7" ht="17.25" thickBot="1">
      <c r="A77" s="3" t="s">
        <v>91</v>
      </c>
      <c r="B77" s="28" t="s">
        <v>92</v>
      </c>
      <c r="C77" s="8" t="s">
        <v>179</v>
      </c>
      <c r="D77" s="35">
        <v>800000000</v>
      </c>
      <c r="E77" s="44" t="s">
        <v>100</v>
      </c>
      <c r="F77" s="55">
        <f>150000000/D77</f>
        <v>0.1875</v>
      </c>
      <c r="G77" s="66"/>
    </row>
    <row r="78" spans="1:7" ht="16.5">
      <c r="A78" s="24"/>
      <c r="B78" s="29"/>
      <c r="C78" s="31"/>
      <c r="D78" s="34"/>
      <c r="E78" s="45"/>
      <c r="F78" s="50"/>
      <c r="G78" s="67"/>
    </row>
  </sheetData>
  <mergeCells count="35">
    <mergeCell ref="A55:A56"/>
    <mergeCell ref="B55:B56"/>
    <mergeCell ref="C55:C56"/>
    <mergeCell ref="D55:D56"/>
    <mergeCell ref="E3:F3"/>
    <mergeCell ref="A20:A21"/>
    <mergeCell ref="B20:B21"/>
    <mergeCell ref="D20:D21"/>
    <mergeCell ref="C20:C21"/>
    <mergeCell ref="A1:G1"/>
    <mergeCell ref="C2:G2"/>
    <mergeCell ref="B3:B4"/>
    <mergeCell ref="A10:A14"/>
    <mergeCell ref="A3:A4"/>
    <mergeCell ref="C3:C4"/>
    <mergeCell ref="D3:D4"/>
    <mergeCell ref="B10:B14"/>
    <mergeCell ref="C10:C14"/>
    <mergeCell ref="D10:D14"/>
    <mergeCell ref="A58:A59"/>
    <mergeCell ref="B58:B59"/>
    <mergeCell ref="C58:C59"/>
    <mergeCell ref="D58:D59"/>
    <mergeCell ref="A61:A62"/>
    <mergeCell ref="B61:B62"/>
    <mergeCell ref="C61:C62"/>
    <mergeCell ref="D61:D62"/>
    <mergeCell ref="A27:A28"/>
    <mergeCell ref="B27:B28"/>
    <mergeCell ref="C27:C28"/>
    <mergeCell ref="D27:D28"/>
    <mergeCell ref="A29:A31"/>
    <mergeCell ref="B29:B31"/>
    <mergeCell ref="C29:C31"/>
    <mergeCell ref="D29:D31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余秋英</cp:lastModifiedBy>
  <cp:lastPrinted>2006-11-28T06:51:30Z</cp:lastPrinted>
  <dcterms:created xsi:type="dcterms:W3CDTF">2006-11-21T08:12:56Z</dcterms:created>
  <dcterms:modified xsi:type="dcterms:W3CDTF">2007-03-09T03:22:18Z</dcterms:modified>
  <cp:category/>
  <cp:version/>
  <cp:contentType/>
  <cp:contentStatus/>
</cp:coreProperties>
</file>